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squez-Beggs Equation (VBE)" sheetId="1" r:id="rId1"/>
  </sheets>
  <definedNames>
    <definedName name="API">'Vasquez-Beggs Equation (VBE)'!$F$12</definedName>
    <definedName name="MW">'Vasquez-Beggs Equation (VBE)'!$F$17</definedName>
    <definedName name="P">'Vasquez-Beggs Equation (VBE)'!$F$13</definedName>
    <definedName name="_xlnm.Print_Area" localSheetId="0">'Vasquez-Beggs Equation (VBE)'!$A$1:$N$64</definedName>
    <definedName name="Q">'Vasquez-Beggs Equation (VBE)'!$F$16</definedName>
    <definedName name="SGi">'Vasquez-Beggs Equation (VBE)'!$F$15</definedName>
    <definedName name="SGx">'Vasquez-Beggs Equation (VBE)'!$C$26</definedName>
    <definedName name="THC">'Vasquez-Beggs Equation (VBE)'!$C$57</definedName>
    <definedName name="Ti">'Vasquez-Beggs Equation (VBE)'!$F$14</definedName>
    <definedName name="VOC">'Vasquez-Beggs Equation (VBE)'!$F$18</definedName>
  </definedNames>
  <calcPr fullCalcOnLoad="1"/>
</workbook>
</file>

<file path=xl/sharedStrings.xml><?xml version="1.0" encoding="utf-8"?>
<sst xmlns="http://schemas.openxmlformats.org/spreadsheetml/2006/main" count="71" uniqueCount="62">
  <si>
    <t>Company Name:</t>
  </si>
  <si>
    <t>Permit No.:</t>
  </si>
  <si>
    <t>Facility Name:</t>
  </si>
  <si>
    <t>Date:</t>
  </si>
  <si>
    <t>Volatile Organic Compound Emission Calculation for Flashing</t>
  </si>
  <si>
    <t>Vasquez - Beggs Solution Gas/Oil Ratio Correlation Method</t>
  </si>
  <si>
    <t>INPUTS:</t>
  </si>
  <si>
    <t>Stock Tank API Gravity</t>
  </si>
  <si>
    <t>API</t>
  </si>
  <si>
    <t>Separator Pressure (psig)</t>
  </si>
  <si>
    <t>P</t>
  </si>
  <si>
    <t>Separator Temperature (°F)</t>
  </si>
  <si>
    <t>Ti</t>
  </si>
  <si>
    <t>Separator Gas Gravity at Initail Condition</t>
  </si>
  <si>
    <t>SGi</t>
  </si>
  <si>
    <t>Stock Tank Barrels of Oil per day (BOPD)</t>
  </si>
  <si>
    <t>Q</t>
  </si>
  <si>
    <t>Stock Tank Gas Molecular Weight</t>
  </si>
  <si>
    <t>MW</t>
  </si>
  <si>
    <t>Fraction VOC (C3+) of Stock Tank Gas</t>
  </si>
  <si>
    <t>VOC</t>
  </si>
  <si>
    <t>Atmospheric Pressure (psia)</t>
  </si>
  <si>
    <t>Patm</t>
  </si>
  <si>
    <t>SGx = Dissolved gas gravity at 100 psig = SGi [1.0+0.00005912*API*Ti*Log(Pi/114.7)]</t>
  </si>
  <si>
    <t>SGx =</t>
  </si>
  <si>
    <t>Rs   =   (C1 * SGx * Pi^C2) exp ((C3 * API) / (Ti + 460))</t>
  </si>
  <si>
    <t>Where:</t>
  </si>
  <si>
    <t>Rs</t>
  </si>
  <si>
    <t>Gas/Oil Ratio of liquid at pressure of interest</t>
  </si>
  <si>
    <t>SGx</t>
  </si>
  <si>
    <t>Dissolved gas gravity at 100 psig</t>
  </si>
  <si>
    <t>Pi</t>
  </si>
  <si>
    <t>Pressure of initial condition (psia)</t>
  </si>
  <si>
    <t>API Gravity of liquid hydrocarbon at final condition</t>
  </si>
  <si>
    <t>Temperature of initial condition (F)</t>
  </si>
  <si>
    <t>Constants</t>
  </si>
  <si>
    <r>
      <t xml:space="preserve">°APTI </t>
    </r>
    <r>
      <rPr>
        <sz val="12"/>
        <rFont val="Symbol"/>
        <family val="1"/>
      </rPr>
      <t>®</t>
    </r>
  </si>
  <si>
    <t>°API Gravity</t>
  </si>
  <si>
    <t>&lt; 30</t>
  </si>
  <si>
    <t>&gt;= 30</t>
  </si>
  <si>
    <t>Given °API</t>
  </si>
  <si>
    <t>C1</t>
  </si>
  <si>
    <t>C2</t>
  </si>
  <si>
    <t>C3</t>
  </si>
  <si>
    <t xml:space="preserve">      Rs =</t>
  </si>
  <si>
    <t>scf/bbl</t>
  </si>
  <si>
    <t xml:space="preserve">  for P + Patm =</t>
  </si>
  <si>
    <t>THC =</t>
  </si>
  <si>
    <t>Rs * Q * MW * 1/385 scf/lb-mole * 365 D/Yr * 1 ton/2000 lb.s</t>
  </si>
  <si>
    <t>THC</t>
  </si>
  <si>
    <t>Total Hydrocarbon (tons/year)</t>
  </si>
  <si>
    <t>Solution Gas/Oil Ratio (scf/STB)</t>
  </si>
  <si>
    <t>Oil Production Rate (bbl/day)</t>
  </si>
  <si>
    <t>Molecular Weight of Stock Tank Gas (lb/lb-mole)</t>
  </si>
  <si>
    <t>Volume of 1 lb-mole of gas at 14.7 psia and 68 F (WAQS&amp;R Std Cond)</t>
  </si>
  <si>
    <t>TPY</t>
  </si>
  <si>
    <t>VOC =</t>
  </si>
  <si>
    <t>THC * Frac. of C3+ in the Stock Tank Vapor</t>
  </si>
  <si>
    <t>from "FLASHING"  of oil from separator to tank press</t>
  </si>
  <si>
    <t>DEFAULTS</t>
  </si>
  <si>
    <t>N/A</t>
  </si>
  <si>
    <t>(For Estimating VOC Flashing Emissions, Using Stock Tank Gas-Oil Ratios)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</si>
</sst>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Symbol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Continuous"/>
      <protection/>
    </xf>
    <xf numFmtId="0" fontId="1" fillId="0" borderId="1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2" fontId="3" fillId="2" borderId="3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6" xfId="0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/>
    </xf>
    <xf numFmtId="2" fontId="4" fillId="2" borderId="3" xfId="0" applyNumberFormat="1" applyFont="1" applyFill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right"/>
      <protection/>
    </xf>
    <xf numFmtId="164" fontId="4" fillId="2" borderId="3" xfId="0" applyNumberFormat="1" applyFont="1" applyFill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3" fillId="0" borderId="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15" fontId="2" fillId="0" borderId="2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strike/>
      </font>
      <border/>
    </dxf>
    <dxf>
      <font>
        <color rgb="FF008000"/>
      </font>
      <border/>
    </dxf>
    <dxf>
      <font>
        <color rgb="FF3366FF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63</xdr:row>
      <xdr:rowOff>0</xdr:rowOff>
    </xdr:from>
    <xdr:to>
      <xdr:col>12</xdr:col>
      <xdr:colOff>171450</xdr:colOff>
      <xdr:row>63</xdr:row>
      <xdr:rowOff>0</xdr:rowOff>
    </xdr:to>
    <xdr:sp>
      <xdr:nvSpPr>
        <xdr:cNvPr id="1" name="Line 2"/>
        <xdr:cNvSpPr>
          <a:spLocks/>
        </xdr:cNvSpPr>
      </xdr:nvSpPr>
      <xdr:spPr>
        <a:xfrm>
          <a:off x="781050" y="1283017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56</xdr:row>
      <xdr:rowOff>190500</xdr:rowOff>
    </xdr:from>
    <xdr:to>
      <xdr:col>12</xdr:col>
      <xdr:colOff>171450</xdr:colOff>
      <xdr:row>56</xdr:row>
      <xdr:rowOff>190500</xdr:rowOff>
    </xdr:to>
    <xdr:sp>
      <xdr:nvSpPr>
        <xdr:cNvPr id="2" name="Line 3"/>
        <xdr:cNvSpPr>
          <a:spLocks/>
        </xdr:cNvSpPr>
      </xdr:nvSpPr>
      <xdr:spPr>
        <a:xfrm>
          <a:off x="781050" y="1159192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45</xdr:row>
      <xdr:rowOff>0</xdr:rowOff>
    </xdr:from>
    <xdr:to>
      <xdr:col>12</xdr:col>
      <xdr:colOff>171450</xdr:colOff>
      <xdr:row>45</xdr:row>
      <xdr:rowOff>0</xdr:rowOff>
    </xdr:to>
    <xdr:sp>
      <xdr:nvSpPr>
        <xdr:cNvPr id="3" name="Line 4"/>
        <xdr:cNvSpPr>
          <a:spLocks/>
        </xdr:cNvSpPr>
      </xdr:nvSpPr>
      <xdr:spPr>
        <a:xfrm>
          <a:off x="781050" y="919162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190500</xdr:rowOff>
    </xdr:from>
    <xdr:to>
      <xdr:col>12</xdr:col>
      <xdr:colOff>171450</xdr:colOff>
      <xdr:row>25</xdr:row>
      <xdr:rowOff>190500</xdr:rowOff>
    </xdr:to>
    <xdr:sp>
      <xdr:nvSpPr>
        <xdr:cNvPr id="4" name="Line 5"/>
        <xdr:cNvSpPr>
          <a:spLocks/>
        </xdr:cNvSpPr>
      </xdr:nvSpPr>
      <xdr:spPr>
        <a:xfrm>
          <a:off x="781050" y="5353050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20</xdr:row>
      <xdr:rowOff>0</xdr:rowOff>
    </xdr:from>
    <xdr:to>
      <xdr:col>12</xdr:col>
      <xdr:colOff>171450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781050" y="4152900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114300</xdr:rowOff>
    </xdr:from>
    <xdr:to>
      <xdr:col>12</xdr:col>
      <xdr:colOff>609600</xdr:colOff>
      <xdr:row>44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629275" y="5486400"/>
          <a:ext cx="2295525" cy="3590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Document Notes: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="90" zoomScaleNormal="90" workbookViewId="0" topLeftCell="A1">
      <selection activeCell="I40" sqref="I40"/>
    </sheetView>
  </sheetViews>
  <sheetFormatPr defaultColWidth="9.140625" defaultRowHeight="12.75"/>
  <sheetData>
    <row r="1" spans="1:17" ht="16.5" thickBot="1">
      <c r="A1" s="1" t="s">
        <v>0</v>
      </c>
      <c r="B1" s="1"/>
      <c r="C1" s="42"/>
      <c r="D1" s="42"/>
      <c r="E1" s="42"/>
      <c r="F1" s="42"/>
      <c r="G1" s="1"/>
      <c r="H1" s="1" t="s">
        <v>1</v>
      </c>
      <c r="I1" s="42"/>
      <c r="J1" s="42"/>
      <c r="K1" s="42"/>
      <c r="L1" s="1"/>
      <c r="M1" s="1"/>
      <c r="N1" s="1"/>
      <c r="O1" s="1"/>
      <c r="P1" s="1"/>
      <c r="Q1" s="1"/>
    </row>
    <row r="2" spans="1:17" ht="16.5" thickBot="1">
      <c r="A2" s="1" t="s">
        <v>2</v>
      </c>
      <c r="B2" s="1"/>
      <c r="C2" s="43"/>
      <c r="D2" s="43"/>
      <c r="E2" s="43"/>
      <c r="F2" s="43"/>
      <c r="G2" s="1"/>
      <c r="H2" s="1" t="s">
        <v>3</v>
      </c>
      <c r="I2" s="44"/>
      <c r="J2" s="44"/>
      <c r="K2" s="44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.5" thickBot="1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</row>
    <row r="6" spans="1:17" ht="16.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1"/>
      <c r="N7" s="1"/>
      <c r="O7" s="1"/>
      <c r="P7" s="1"/>
      <c r="Q7" s="1"/>
    </row>
    <row r="8" spans="1:17" ht="16.5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</row>
    <row r="9" spans="1:17" ht="16.5" thickTop="1">
      <c r="A9" s="6" t="s">
        <v>61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  <c r="P9" s="1"/>
      <c r="Q9" s="1"/>
    </row>
    <row r="10" spans="1:17" ht="15.75">
      <c r="A10" s="1"/>
      <c r="B10" s="6"/>
      <c r="C10" s="6"/>
      <c r="D10" s="6"/>
      <c r="E10" s="6"/>
      <c r="F10" s="6"/>
      <c r="G10" s="6"/>
      <c r="H10" s="6"/>
      <c r="I10" s="6"/>
      <c r="J10" s="5"/>
      <c r="K10" s="7"/>
      <c r="L10" s="7"/>
      <c r="M10" s="7"/>
      <c r="N10" s="1"/>
      <c r="O10" s="1"/>
      <c r="P10" s="1"/>
      <c r="Q10" s="1"/>
    </row>
    <row r="11" spans="1:23" ht="16.5" thickBot="1">
      <c r="A11" s="8" t="s">
        <v>6</v>
      </c>
      <c r="B11" s="1"/>
      <c r="C11" s="1"/>
      <c r="D11" s="1"/>
      <c r="E11" s="1"/>
      <c r="F11" s="1"/>
      <c r="G11" s="1"/>
      <c r="H11" s="1"/>
      <c r="I11" s="8" t="s">
        <v>59</v>
      </c>
      <c r="J11" s="7"/>
      <c r="K11" s="38"/>
      <c r="L11" s="38"/>
      <c r="M11" s="7"/>
      <c r="N11" s="1"/>
      <c r="O11" s="1"/>
      <c r="P11" s="1"/>
      <c r="Q11" s="1"/>
      <c r="W11" s="1">
        <f>SUM(W12:W19)</f>
        <v>1</v>
      </c>
    </row>
    <row r="12" spans="1:23" ht="16.5" thickBot="1">
      <c r="A12" s="1"/>
      <c r="B12" s="45" t="s">
        <v>7</v>
      </c>
      <c r="C12" s="46"/>
      <c r="D12" s="46"/>
      <c r="E12" s="47"/>
      <c r="F12" s="54">
        <v>78</v>
      </c>
      <c r="G12" s="10" t="s">
        <v>8</v>
      </c>
      <c r="H12" s="1"/>
      <c r="I12" s="11">
        <v>78</v>
      </c>
      <c r="J12" s="39"/>
      <c r="K12" s="40"/>
      <c r="L12" s="40"/>
      <c r="M12" s="29"/>
      <c r="N12" s="1"/>
      <c r="O12" s="12"/>
      <c r="P12" s="1"/>
      <c r="Q12" s="1"/>
      <c r="W12" s="16">
        <f>IF(F12&lt;I12,0,IF(F12&gt;K12,0,1))</f>
        <v>0</v>
      </c>
    </row>
    <row r="13" spans="1:23" ht="16.5" thickBot="1">
      <c r="A13" s="1"/>
      <c r="B13" s="45" t="s">
        <v>9</v>
      </c>
      <c r="C13" s="46"/>
      <c r="D13" s="46"/>
      <c r="E13" s="47"/>
      <c r="F13" s="54"/>
      <c r="G13" s="13" t="s">
        <v>10</v>
      </c>
      <c r="H13" s="1"/>
      <c r="I13" s="11" t="s">
        <v>60</v>
      </c>
      <c r="J13" s="39"/>
      <c r="K13" s="39"/>
      <c r="L13" s="39"/>
      <c r="M13" s="29"/>
      <c r="N13" s="1"/>
      <c r="O13" s="12"/>
      <c r="P13" s="1"/>
      <c r="Q13" s="1"/>
      <c r="W13" s="1">
        <f>IF(F13&lt;I13,0,IF(F13&gt;K13,0,1))</f>
        <v>0</v>
      </c>
    </row>
    <row r="14" spans="1:23" ht="16.5" thickBot="1">
      <c r="A14" s="1"/>
      <c r="B14" s="45" t="s">
        <v>11</v>
      </c>
      <c r="C14" s="46"/>
      <c r="D14" s="46"/>
      <c r="E14" s="47"/>
      <c r="F14" s="54">
        <v>60</v>
      </c>
      <c r="G14" s="13" t="s">
        <v>12</v>
      </c>
      <c r="H14" s="1"/>
      <c r="I14" s="11">
        <v>60</v>
      </c>
      <c r="J14" s="39"/>
      <c r="K14" s="39"/>
      <c r="L14" s="39"/>
      <c r="M14" s="29"/>
      <c r="N14" s="1"/>
      <c r="O14" s="12"/>
      <c r="P14" s="1"/>
      <c r="Q14" s="1"/>
      <c r="W14" s="1">
        <f>IF(F14&lt;I14,0,IF(F14&gt;K14,0,1))</f>
        <v>0</v>
      </c>
    </row>
    <row r="15" spans="1:23" ht="16.5" thickBot="1">
      <c r="A15" s="1"/>
      <c r="B15" s="45" t="s">
        <v>13</v>
      </c>
      <c r="C15" s="46"/>
      <c r="D15" s="46"/>
      <c r="E15" s="47"/>
      <c r="F15" s="54">
        <v>0.9</v>
      </c>
      <c r="G15" s="13" t="s">
        <v>14</v>
      </c>
      <c r="H15" s="1"/>
      <c r="I15" s="37">
        <v>0.9</v>
      </c>
      <c r="J15" s="39"/>
      <c r="K15" s="39"/>
      <c r="L15" s="39"/>
      <c r="M15" s="29"/>
      <c r="N15" s="1"/>
      <c r="O15" s="12"/>
      <c r="P15" s="1"/>
      <c r="Q15" s="1"/>
      <c r="W15" s="1">
        <f>IF(F15&lt;I15,0,IF(F15&gt;K15,0,1))</f>
        <v>0</v>
      </c>
    </row>
    <row r="16" spans="1:23" ht="16.5" thickBot="1">
      <c r="A16" s="1"/>
      <c r="B16" s="45" t="s">
        <v>15</v>
      </c>
      <c r="C16" s="46"/>
      <c r="D16" s="46"/>
      <c r="E16" s="47"/>
      <c r="F16" s="54"/>
      <c r="G16" s="13" t="s">
        <v>16</v>
      </c>
      <c r="H16" s="1"/>
      <c r="I16" s="11" t="s">
        <v>60</v>
      </c>
      <c r="J16" s="39"/>
      <c r="K16" s="39"/>
      <c r="L16" s="39"/>
      <c r="M16" s="29"/>
      <c r="N16" s="1"/>
      <c r="O16" s="12"/>
      <c r="P16" s="1"/>
      <c r="Q16" s="1"/>
      <c r="W16" s="1">
        <v>1</v>
      </c>
    </row>
    <row r="17" spans="1:23" ht="16.5" thickBot="1">
      <c r="A17" s="1"/>
      <c r="B17" s="45" t="s">
        <v>17</v>
      </c>
      <c r="C17" s="46"/>
      <c r="D17" s="46"/>
      <c r="E17" s="47"/>
      <c r="F17" s="54">
        <v>49</v>
      </c>
      <c r="G17" s="13" t="s">
        <v>18</v>
      </c>
      <c r="H17" s="1"/>
      <c r="I17" s="11">
        <v>49</v>
      </c>
      <c r="J17" s="39"/>
      <c r="K17" s="39"/>
      <c r="L17" s="39"/>
      <c r="M17" s="29"/>
      <c r="N17" s="1"/>
      <c r="O17" s="12"/>
      <c r="P17" s="1"/>
      <c r="Q17" s="1"/>
      <c r="W17" s="1">
        <f>IF(F17&lt;I17,0,IF(F17&gt;K17,0,1))</f>
        <v>0</v>
      </c>
    </row>
    <row r="18" spans="1:23" ht="16.5" thickBot="1">
      <c r="A18" s="1"/>
      <c r="B18" s="45" t="s">
        <v>19</v>
      </c>
      <c r="C18" s="46"/>
      <c r="D18" s="46"/>
      <c r="E18" s="47"/>
      <c r="F18" s="54">
        <v>0.8</v>
      </c>
      <c r="G18" s="13" t="s">
        <v>20</v>
      </c>
      <c r="H18" s="1"/>
      <c r="I18" s="11">
        <v>0.8</v>
      </c>
      <c r="J18" s="39"/>
      <c r="K18" s="41"/>
      <c r="L18" s="39"/>
      <c r="M18" s="29"/>
      <c r="N18" s="1"/>
      <c r="O18" s="12"/>
      <c r="P18" s="1"/>
      <c r="Q18" s="1"/>
      <c r="W18" s="1">
        <f>IF(F18&lt;I18,0,IF(F18&gt;K18,0,1))</f>
        <v>0</v>
      </c>
    </row>
    <row r="19" spans="1:23" ht="16.5" thickBot="1">
      <c r="A19" s="1"/>
      <c r="B19" s="45" t="s">
        <v>21</v>
      </c>
      <c r="C19" s="46"/>
      <c r="D19" s="46"/>
      <c r="E19" s="47"/>
      <c r="F19" s="54">
        <v>14.7</v>
      </c>
      <c r="G19" s="13" t="s">
        <v>22</v>
      </c>
      <c r="H19" s="1"/>
      <c r="I19" s="11">
        <v>14.7</v>
      </c>
      <c r="J19" s="39"/>
      <c r="K19" s="39"/>
      <c r="L19" s="39"/>
      <c r="M19" s="29"/>
      <c r="N19" s="1"/>
      <c r="O19" s="12"/>
      <c r="P19" s="1"/>
      <c r="Q19" s="1"/>
      <c r="W19" s="1">
        <f>IF(C45&lt;20,0,IF(C45&gt;2070,0,1))</f>
        <v>0</v>
      </c>
    </row>
    <row r="20" spans="1:23" ht="16.5" thickBot="1">
      <c r="A20" s="1"/>
      <c r="B20" s="9"/>
      <c r="C20" s="9"/>
      <c r="D20" s="9"/>
      <c r="E20" s="9"/>
      <c r="F20" s="9"/>
      <c r="G20" s="9"/>
      <c r="H20" s="9"/>
      <c r="I20" s="9"/>
      <c r="J20" s="7"/>
      <c r="K20" s="7"/>
      <c r="L20" s="7"/>
      <c r="M20" s="7"/>
      <c r="N20" s="1"/>
      <c r="O20" s="1"/>
      <c r="P20" s="1"/>
      <c r="Q20" s="1"/>
      <c r="W20" s="1"/>
    </row>
    <row r="21" spans="1:17" ht="15.7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</row>
    <row r="22" spans="1:17" ht="15.7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8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6.5" thickBot="1">
      <c r="A26" s="1"/>
      <c r="B26" s="14" t="s">
        <v>24</v>
      </c>
      <c r="C26" s="15">
        <f>SGi*(1+0.00005912*API*Ti*LOG((P+F19)/114.7))</f>
        <v>0.6778187335075226</v>
      </c>
      <c r="D26" s="9"/>
      <c r="E26" s="9"/>
      <c r="F26" s="9"/>
      <c r="G26" s="9"/>
      <c r="H26" s="9"/>
      <c r="I26" s="9"/>
      <c r="J26" s="9"/>
      <c r="K26" s="9"/>
      <c r="L26" s="9"/>
      <c r="M26" s="1"/>
      <c r="N26" s="1"/>
      <c r="O26" s="1"/>
      <c r="P26" s="1"/>
      <c r="Q26" s="1"/>
    </row>
    <row r="27" spans="1:17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8" t="s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6"/>
      <c r="N31" s="16"/>
      <c r="O31" s="1"/>
      <c r="P31" s="1"/>
      <c r="Q31" s="1"/>
    </row>
    <row r="32" spans="1:17" ht="15.75">
      <c r="A32" s="1"/>
      <c r="B32" s="1" t="s">
        <v>26</v>
      </c>
      <c r="C32" s="17" t="s">
        <v>27</v>
      </c>
      <c r="D32" s="48" t="s">
        <v>28</v>
      </c>
      <c r="E32" s="48"/>
      <c r="F32" s="48"/>
      <c r="G32" s="48"/>
      <c r="H32" s="48"/>
      <c r="I32" s="48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17" t="s">
        <v>29</v>
      </c>
      <c r="D33" s="48" t="s">
        <v>30</v>
      </c>
      <c r="E33" s="48"/>
      <c r="F33" s="48"/>
      <c r="G33" s="48"/>
      <c r="H33" s="48"/>
      <c r="I33" s="48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17" t="s">
        <v>31</v>
      </c>
      <c r="D34" s="48" t="s">
        <v>32</v>
      </c>
      <c r="E34" s="48"/>
      <c r="F34" s="48"/>
      <c r="G34" s="48"/>
      <c r="H34" s="48"/>
      <c r="I34" s="48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1"/>
      <c r="C35" s="17" t="s">
        <v>8</v>
      </c>
      <c r="D35" s="48" t="s">
        <v>33</v>
      </c>
      <c r="E35" s="48"/>
      <c r="F35" s="48"/>
      <c r="G35" s="48"/>
      <c r="H35" s="48"/>
      <c r="I35" s="48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17" t="s">
        <v>12</v>
      </c>
      <c r="D36" s="48" t="s">
        <v>34</v>
      </c>
      <c r="E36" s="48"/>
      <c r="F36" s="48"/>
      <c r="G36" s="48"/>
      <c r="H36" s="48"/>
      <c r="I36" s="48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/>
      <c r="B38" s="8"/>
      <c r="C38" s="49" t="s">
        <v>35</v>
      </c>
      <c r="D38" s="49"/>
      <c r="E38" s="49"/>
      <c r="F38" s="4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50" t="s">
        <v>36</v>
      </c>
      <c r="D39" s="52" t="s">
        <v>37</v>
      </c>
      <c r="E39" s="52"/>
      <c r="F39" s="5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1"/>
      <c r="B40" s="1"/>
      <c r="C40" s="51"/>
      <c r="D40" s="20" t="s">
        <v>38</v>
      </c>
      <c r="E40" s="20" t="s">
        <v>39</v>
      </c>
      <c r="F40" s="19" t="s">
        <v>40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19" t="s">
        <v>41</v>
      </c>
      <c r="D41" s="21">
        <v>0.0362</v>
      </c>
      <c r="E41" s="22">
        <v>0.0178</v>
      </c>
      <c r="F41" s="23">
        <f>IF(API&lt;30,D41,E41)</f>
        <v>0.0178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19" t="s">
        <v>42</v>
      </c>
      <c r="D42" s="21">
        <v>1.0937</v>
      </c>
      <c r="E42" s="22">
        <v>1.187</v>
      </c>
      <c r="F42" s="23">
        <f>IF(API&lt;30,D42,E42)</f>
        <v>1.187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19" t="s">
        <v>43</v>
      </c>
      <c r="D43" s="21">
        <v>25.724</v>
      </c>
      <c r="E43" s="22">
        <v>23.931</v>
      </c>
      <c r="F43" s="23">
        <f>IF(API&lt;30,D43,E43)</f>
        <v>23.931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6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6.5" thickBot="1">
      <c r="A45" s="1"/>
      <c r="B45" s="14" t="s">
        <v>44</v>
      </c>
      <c r="C45" s="24">
        <f>IF(API&lt;30,(D41*SGx*POWER(P+F19,D42))*EXP((D43*API)/(Ti+460)),(E41*SGx*POWER(P+F19,E42))*EXP((E43*API)/(Ti+460)))</f>
        <v>10.619508901439758</v>
      </c>
      <c r="D45" s="25" t="s">
        <v>45</v>
      </c>
      <c r="E45" s="26" t="s">
        <v>46</v>
      </c>
      <c r="F45" s="26"/>
      <c r="G45" s="9"/>
      <c r="H45" s="53">
        <f>F13+F19</f>
        <v>14.7</v>
      </c>
      <c r="I45" s="53"/>
      <c r="J45" s="53"/>
      <c r="K45" s="9"/>
      <c r="L45" s="9"/>
      <c r="M45" s="1"/>
      <c r="N45" s="1"/>
      <c r="O45" s="1"/>
      <c r="P45" s="1"/>
      <c r="Q45" s="1"/>
    </row>
    <row r="46" spans="1:1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27" t="s">
        <v>47</v>
      </c>
      <c r="B49" s="28" t="s">
        <v>48</v>
      </c>
      <c r="C49" s="6"/>
      <c r="D49" s="6"/>
      <c r="E49" s="6"/>
      <c r="F49" s="6"/>
      <c r="G49" s="6"/>
      <c r="H49" s="6"/>
      <c r="I49" s="6"/>
      <c r="J49" s="6"/>
      <c r="K49" s="6"/>
      <c r="L49" s="1"/>
      <c r="M49" s="1"/>
      <c r="N49" s="1"/>
      <c r="O49" s="1"/>
      <c r="P49" s="1"/>
      <c r="Q49" s="1"/>
    </row>
    <row r="50" spans="1:17" ht="15.75">
      <c r="A50" s="6"/>
      <c r="B50" s="29"/>
      <c r="C50" s="6"/>
      <c r="D50" s="6"/>
      <c r="E50" s="6"/>
      <c r="F50" s="6"/>
      <c r="G50" s="6"/>
      <c r="H50" s="6"/>
      <c r="I50" s="6"/>
      <c r="J50" s="6"/>
      <c r="K50" s="6"/>
      <c r="L50" s="1"/>
      <c r="M50" s="1"/>
      <c r="N50" s="1"/>
      <c r="O50" s="1"/>
      <c r="P50" s="1"/>
      <c r="Q50" s="1"/>
    </row>
    <row r="51" spans="1:17" ht="15.75">
      <c r="A51" s="1"/>
      <c r="B51" s="1"/>
      <c r="C51" s="22" t="s">
        <v>49</v>
      </c>
      <c r="D51" s="48" t="s">
        <v>50</v>
      </c>
      <c r="E51" s="48"/>
      <c r="F51" s="48"/>
      <c r="G51" s="48"/>
      <c r="H51" s="48"/>
      <c r="I51" s="48"/>
      <c r="J51" s="48"/>
      <c r="K51" s="48"/>
      <c r="L51" s="1"/>
      <c r="M51" s="1"/>
      <c r="N51" s="1"/>
      <c r="O51" s="1"/>
      <c r="P51" s="1"/>
      <c r="Q51" s="1"/>
    </row>
    <row r="52" spans="1:17" ht="15.75">
      <c r="A52" s="1"/>
      <c r="B52" s="1"/>
      <c r="C52" s="22" t="s">
        <v>27</v>
      </c>
      <c r="D52" s="48" t="s">
        <v>51</v>
      </c>
      <c r="E52" s="48"/>
      <c r="F52" s="48"/>
      <c r="G52" s="48"/>
      <c r="H52" s="48"/>
      <c r="I52" s="48"/>
      <c r="J52" s="48"/>
      <c r="K52" s="48"/>
      <c r="L52" s="1"/>
      <c r="M52" s="1"/>
      <c r="N52" s="1"/>
      <c r="O52" s="1"/>
      <c r="P52" s="1"/>
      <c r="Q52" s="1"/>
    </row>
    <row r="53" spans="1:17" ht="15.75">
      <c r="A53" s="1"/>
      <c r="B53" s="1"/>
      <c r="C53" s="22" t="s">
        <v>16</v>
      </c>
      <c r="D53" s="48" t="s">
        <v>52</v>
      </c>
      <c r="E53" s="48"/>
      <c r="F53" s="48"/>
      <c r="G53" s="48"/>
      <c r="H53" s="48"/>
      <c r="I53" s="48"/>
      <c r="J53" s="48"/>
      <c r="K53" s="48"/>
      <c r="L53" s="1"/>
      <c r="M53" s="1"/>
      <c r="N53" s="1"/>
      <c r="O53" s="1"/>
      <c r="P53" s="1"/>
      <c r="Q53" s="1"/>
    </row>
    <row r="54" spans="1:17" ht="15.75">
      <c r="A54" s="1"/>
      <c r="B54" s="1"/>
      <c r="C54" s="22" t="s">
        <v>18</v>
      </c>
      <c r="D54" s="48" t="s">
        <v>53</v>
      </c>
      <c r="E54" s="48"/>
      <c r="F54" s="48"/>
      <c r="G54" s="48"/>
      <c r="H54" s="48"/>
      <c r="I54" s="48"/>
      <c r="J54" s="48"/>
      <c r="K54" s="48"/>
      <c r="L54" s="1"/>
      <c r="M54" s="1"/>
      <c r="N54" s="1"/>
      <c r="O54" s="1"/>
      <c r="P54" s="1"/>
      <c r="Q54" s="1"/>
    </row>
    <row r="55" spans="1:17" ht="15.75">
      <c r="A55" s="1"/>
      <c r="B55" s="1"/>
      <c r="C55" s="18">
        <v>385</v>
      </c>
      <c r="D55" s="48" t="s">
        <v>54</v>
      </c>
      <c r="E55" s="48"/>
      <c r="F55" s="48"/>
      <c r="G55" s="48"/>
      <c r="H55" s="48"/>
      <c r="I55" s="48"/>
      <c r="J55" s="48"/>
      <c r="K55" s="48"/>
      <c r="L55" s="1"/>
      <c r="M55" s="1"/>
      <c r="N55" s="1"/>
      <c r="O55" s="1"/>
      <c r="P55" s="1"/>
      <c r="Q55" s="1"/>
    </row>
    <row r="56" spans="1:17" ht="16.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 thickBot="1">
      <c r="A57" s="1"/>
      <c r="B57" s="30" t="s">
        <v>47</v>
      </c>
      <c r="C57" s="31">
        <f>C45*Q*MW*(1/385)*365*(1/2000)</f>
        <v>0</v>
      </c>
      <c r="D57" s="25" t="s">
        <v>55</v>
      </c>
      <c r="E57" s="9"/>
      <c r="F57" s="9"/>
      <c r="G57" s="32"/>
      <c r="H57" s="9"/>
      <c r="I57" s="9"/>
      <c r="J57" s="9"/>
      <c r="K57" s="9"/>
      <c r="L57" s="9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27" t="s">
        <v>56</v>
      </c>
      <c r="B61" s="33" t="s">
        <v>57</v>
      </c>
      <c r="C61" s="8"/>
      <c r="D61" s="1"/>
      <c r="E61" s="8"/>
      <c r="F61" s="34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6.5" thickBot="1">
      <c r="A62" s="8"/>
      <c r="B62" s="35"/>
      <c r="C62" s="8"/>
      <c r="D62" s="1"/>
      <c r="E62" s="8"/>
      <c r="F62" s="34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6.5" thickBot="1">
      <c r="A63" s="1"/>
      <c r="B63" s="30" t="s">
        <v>56</v>
      </c>
      <c r="C63" s="24">
        <f>THC*VOC</f>
        <v>0</v>
      </c>
      <c r="D63" s="25" t="s">
        <v>55</v>
      </c>
      <c r="E63" s="26" t="s">
        <v>58</v>
      </c>
      <c r="F63" s="26"/>
      <c r="G63" s="9"/>
      <c r="H63" s="9"/>
      <c r="I63" s="9"/>
      <c r="J63" s="9"/>
      <c r="K63" s="9"/>
      <c r="L63" s="9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8"/>
      <c r="B65" s="35"/>
      <c r="C65" s="8"/>
      <c r="D65" s="1"/>
      <c r="E65" s="8"/>
      <c r="F65" s="34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3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3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mergeCells count="26">
    <mergeCell ref="D54:K54"/>
    <mergeCell ref="D55:K55"/>
    <mergeCell ref="H45:J45"/>
    <mergeCell ref="D51:K51"/>
    <mergeCell ref="D52:K52"/>
    <mergeCell ref="D53:K53"/>
    <mergeCell ref="D36:I36"/>
    <mergeCell ref="C38:F38"/>
    <mergeCell ref="C39:C40"/>
    <mergeCell ref="D39:F39"/>
    <mergeCell ref="D32:I32"/>
    <mergeCell ref="D33:I33"/>
    <mergeCell ref="D34:I34"/>
    <mergeCell ref="D35:I35"/>
    <mergeCell ref="B16:E16"/>
    <mergeCell ref="B17:E17"/>
    <mergeCell ref="B18:E18"/>
    <mergeCell ref="B19:E19"/>
    <mergeCell ref="B12:E12"/>
    <mergeCell ref="B13:E13"/>
    <mergeCell ref="B14:E14"/>
    <mergeCell ref="B15:E15"/>
    <mergeCell ref="C1:F1"/>
    <mergeCell ref="I1:K1"/>
    <mergeCell ref="C2:F2"/>
    <mergeCell ref="I2:K2"/>
  </mergeCells>
  <conditionalFormatting sqref="E41:E43">
    <cfRule type="expression" priority="1" dxfId="0" stopIfTrue="1">
      <formula>$F$12&lt;30</formula>
    </cfRule>
  </conditionalFormatting>
  <conditionalFormatting sqref="C45">
    <cfRule type="expression" priority="2" dxfId="1" stopIfTrue="1">
      <formula>AND($C$47&gt;$J$19,$C$47&lt;$L$19)</formula>
    </cfRule>
  </conditionalFormatting>
  <conditionalFormatting sqref="G18">
    <cfRule type="cellIs" priority="3" dxfId="2" operator="between" stopIfTrue="1">
      <formula>$I$18</formula>
      <formula>$K$18</formula>
    </cfRule>
  </conditionalFormatting>
  <conditionalFormatting sqref="G17">
    <cfRule type="cellIs" priority="4" dxfId="3" operator="between" stopIfTrue="1">
      <formula>$I$17</formula>
      <formula>$K$17</formula>
    </cfRule>
  </conditionalFormatting>
  <conditionalFormatting sqref="D41:D43">
    <cfRule type="expression" priority="5" dxfId="0" stopIfTrue="1">
      <formula>$F$12&gt;=30</formula>
    </cfRule>
  </conditionalFormatting>
  <printOptions/>
  <pageMargins left="0.5" right="0.5" top="0.5" bottom="0.5" header="0.25" footer="0.25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L. Milligan</dc:creator>
  <cp:keywords/>
  <dc:description/>
  <cp:lastModifiedBy>bkirlin</cp:lastModifiedBy>
  <cp:lastPrinted>2006-04-12T18:56:54Z</cp:lastPrinted>
  <dcterms:created xsi:type="dcterms:W3CDTF">2004-05-18T14:20:12Z</dcterms:created>
  <dcterms:modified xsi:type="dcterms:W3CDTF">2008-08-07T16:06:05Z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